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Pensão 1" sheetId="7" r:id="rId1"/>
  </sheets>
  <calcPr calcId="144525"/>
</workbook>
</file>

<file path=xl/calcChain.xml><?xml version="1.0" encoding="utf-8"?>
<calcChain xmlns="http://schemas.openxmlformats.org/spreadsheetml/2006/main">
  <c r="D14" i="7" l="1"/>
  <c r="J15" i="7"/>
  <c r="J17" i="7"/>
  <c r="J16" i="7"/>
  <c r="B75" i="7" l="1"/>
  <c r="B37" i="7" l="1"/>
  <c r="D33" i="7" l="1"/>
  <c r="D47" i="7"/>
  <c r="D70" i="7"/>
  <c r="D73" i="7" l="1"/>
  <c r="D72" i="7"/>
  <c r="D71" i="7"/>
  <c r="D69" i="7"/>
  <c r="B51" i="7"/>
  <c r="D50" i="7"/>
  <c r="D49" i="7"/>
  <c r="D48" i="7"/>
  <c r="D57" i="7"/>
  <c r="D46" i="7"/>
  <c r="D35" i="7"/>
  <c r="D34" i="7"/>
  <c r="D32" i="7"/>
  <c r="D21" i="7"/>
  <c r="D18" i="7"/>
  <c r="D15" i="7"/>
  <c r="D51" i="7" s="1"/>
  <c r="D54" i="7" l="1"/>
  <c r="D56" i="7" s="1"/>
  <c r="D20" i="7"/>
  <c r="D16" i="7" s="1"/>
  <c r="D17" i="7" s="1"/>
  <c r="D75" i="7"/>
  <c r="D37" i="7"/>
  <c r="D19" i="7" l="1"/>
  <c r="D25" i="7" l="1"/>
  <c r="D22" i="7"/>
  <c r="D23" i="7" s="1"/>
  <c r="D24" i="7" s="1"/>
  <c r="D27" i="7" l="1"/>
  <c r="D36" i="7" l="1"/>
  <c r="D40" i="7" s="1"/>
  <c r="D42" i="7" s="1"/>
  <c r="D38" i="7" s="1"/>
  <c r="D39" i="7" s="1"/>
  <c r="D52" i="7" l="1"/>
  <c r="D53" i="7" s="1"/>
  <c r="D41" i="7"/>
  <c r="D55" i="7" l="1"/>
  <c r="D58" i="7" l="1"/>
  <c r="D59" i="7" s="1"/>
  <c r="D61" i="7"/>
  <c r="D86" i="7" l="1"/>
  <c r="D87" i="7" s="1"/>
  <c r="D89" i="7" s="1"/>
  <c r="D60" i="7"/>
  <c r="D63" i="7" s="1"/>
  <c r="D74" i="7" s="1"/>
  <c r="D78" i="7" s="1"/>
  <c r="D80" i="7" s="1"/>
  <c r="D76" i="7" s="1"/>
  <c r="D77" i="7" s="1"/>
  <c r="D79" i="7" l="1"/>
  <c r="D82" i="7" s="1"/>
</calcChain>
</file>

<file path=xl/sharedStrings.xml><?xml version="1.0" encoding="utf-8"?>
<sst xmlns="http://schemas.openxmlformats.org/spreadsheetml/2006/main" count="90" uniqueCount="46">
  <si>
    <t>Porcentagem Pensão:</t>
  </si>
  <si>
    <t>Traz alíquita IRF :</t>
  </si>
  <si>
    <t>Dedução de IRF :</t>
  </si>
  <si>
    <t xml:space="preserve"> Valor  := Total6 / (1- Total2) =</t>
  </si>
  <si>
    <t>INSS</t>
  </si>
  <si>
    <t>IR Adiantamento</t>
  </si>
  <si>
    <t>Total2 := AliquotaIRF</t>
  </si>
  <si>
    <t>Total4 := (% da pensão)</t>
  </si>
  <si>
    <t xml:space="preserve">Total5 := Total2 * Total3 = </t>
  </si>
  <si>
    <t>Total6 := Total1 - Total5 + Dedução de IRF =</t>
  </si>
  <si>
    <t xml:space="preserve">Total6 := Total6 * Total4 = </t>
  </si>
  <si>
    <t>Total2 := Total2* Total4 =</t>
  </si>
  <si>
    <r>
      <t xml:space="preserve">Cálculo conforme o boletim da IOB - nº </t>
    </r>
    <r>
      <rPr>
        <b/>
        <sz val="10"/>
        <color rgb="FFFF0000"/>
        <rFont val="Verdana"/>
        <family val="2"/>
      </rPr>
      <t>7</t>
    </r>
    <r>
      <rPr>
        <b/>
        <sz val="10"/>
        <color rgb="FF000000"/>
        <rFont val="Verdana"/>
        <family val="2"/>
      </rPr>
      <t>/</t>
    </r>
    <r>
      <rPr>
        <b/>
        <sz val="10"/>
        <color rgb="FFFF0000"/>
        <rFont val="Verdana"/>
        <family val="2"/>
      </rPr>
      <t>99</t>
    </r>
    <r>
      <rPr>
        <b/>
        <sz val="10"/>
        <color rgb="FF000000"/>
        <rFont val="Verdana"/>
        <family val="2"/>
      </rPr>
      <t xml:space="preserve">, Boletim </t>
    </r>
    <r>
      <rPr>
        <b/>
        <sz val="10"/>
        <color rgb="FFFF0000"/>
        <rFont val="Verdana"/>
        <family val="2"/>
      </rPr>
      <t>43</t>
    </r>
    <r>
      <rPr>
        <b/>
        <sz val="10"/>
        <color rgb="FF000000"/>
        <rFont val="Verdana"/>
        <family val="2"/>
      </rPr>
      <t>/</t>
    </r>
    <r>
      <rPr>
        <b/>
        <sz val="10"/>
        <color rgb="FFFF0000"/>
        <rFont val="Verdana"/>
        <family val="2"/>
      </rPr>
      <t>99</t>
    </r>
    <r>
      <rPr>
        <b/>
        <sz val="10"/>
        <color rgb="FF000000"/>
        <rFont val="Verdana"/>
        <family val="2"/>
      </rPr>
      <t xml:space="preserve"> IRF e a demonstração</t>
    </r>
  </si>
  <si>
    <t>do cálculo do sistema, para as pensões nas férias, pagamento, quitação e 13º salário.</t>
  </si>
  <si>
    <t>Dependente de IRF</t>
  </si>
  <si>
    <t>Total3 := BaseIRF -  ValorDeducaoDepend</t>
  </si>
  <si>
    <t>AZUL</t>
  </si>
  <si>
    <r>
      <rPr>
        <b/>
        <sz val="10"/>
        <color rgb="FFFF0000"/>
        <rFont val="Verdana"/>
        <family val="2"/>
      </rPr>
      <t xml:space="preserve">OBS: </t>
    </r>
    <r>
      <rPr>
        <sz val="10"/>
        <color theme="1"/>
        <rFont val="Verdana"/>
        <family val="2"/>
      </rPr>
      <t>Informar somente os campos que estão em</t>
    </r>
  </si>
  <si>
    <t>Total1 := Base Bruta - INSS - IR Adiantamento - FAP</t>
  </si>
  <si>
    <t>(VALOR DA PENSAO)</t>
  </si>
  <si>
    <r>
      <t xml:space="preserve">Valor Base Bruta </t>
    </r>
    <r>
      <rPr>
        <b/>
        <sz val="10"/>
        <color theme="1"/>
        <rFont val="Verdana"/>
        <family val="2"/>
      </rPr>
      <t>(Eventos que constam na Base Auxiliar)</t>
    </r>
  </si>
  <si>
    <t>Cálculo do imposto de renda após obter o valor da pensão</t>
  </si>
  <si>
    <t xml:space="preserve"> </t>
  </si>
  <si>
    <t>Pensão alimenticia</t>
  </si>
  <si>
    <t>Refazendo cálculo de pensão devido a alteração da faixa de IRRF</t>
  </si>
  <si>
    <t>Recalculo imposto de renda</t>
  </si>
  <si>
    <t>Adiantamento salarial</t>
  </si>
  <si>
    <t>IRRF  := (Total3 *  Total2) - Parcela deduzir</t>
  </si>
  <si>
    <t>(VALOR DO IRRF)</t>
  </si>
  <si>
    <t xml:space="preserve">Tabela imposto de renda </t>
  </si>
  <si>
    <t>Aliquota</t>
  </si>
  <si>
    <t>Parcela a Deduzir</t>
  </si>
  <si>
    <t>Faixa</t>
  </si>
  <si>
    <t>Valor dependente</t>
  </si>
  <si>
    <t>Base de cálculo da pensão</t>
  </si>
  <si>
    <t>(BASE DA  PENSAO)</t>
  </si>
  <si>
    <t xml:space="preserve">Pensão descontada no recibo </t>
  </si>
  <si>
    <t>Adiantamento</t>
  </si>
  <si>
    <t>Total3 := BaseIRF -  ValorDeducaoDepend para determinar aliquota</t>
  </si>
  <si>
    <t>Base Pensão alimenticia de acordo com a base auxliar</t>
  </si>
  <si>
    <t>Base de Imposto de renda</t>
  </si>
  <si>
    <t xml:space="preserve">Cáculo de pensão :  Competência </t>
  </si>
  <si>
    <t>Total de proventos que compoem a base de imposto de renda.</t>
  </si>
  <si>
    <t>Total de proventos que compoem a base de pensão alimenticia.</t>
  </si>
  <si>
    <t>FUNCIONARIO</t>
  </si>
  <si>
    <t>00% PENSAO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</si>
</sst>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6"/>
      <color theme="1"/>
      <name val="Verdana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/>
    <xf numFmtId="9" fontId="2" fillId="2" borderId="1" xfId="0" applyNumberFormat="1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4" fontId="2" fillId="2" borderId="1" xfId="0" applyNumberFormat="1" applyFont="1" applyFill="1" applyBorder="1"/>
    <xf numFmtId="0" fontId="1" fillId="0" borderId="0" xfId="0" applyFont="1" applyAlignment="1">
      <alignment horizontal="left" vertical="top"/>
    </xf>
    <xf numFmtId="4" fontId="2" fillId="3" borderId="1" xfId="0" applyNumberFormat="1" applyFont="1" applyFill="1" applyBorder="1"/>
    <xf numFmtId="0" fontId="1" fillId="0" borderId="4" xfId="0" applyFont="1" applyBorder="1" applyAlignment="1"/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10" fontId="0" fillId="0" borderId="1" xfId="0" applyNumberFormat="1" applyBorder="1"/>
    <xf numFmtId="10" fontId="1" fillId="4" borderId="1" xfId="0" applyNumberFormat="1" applyFon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0" fontId="5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4" fontId="2" fillId="4" borderId="0" xfId="0" applyNumberFormat="1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4" fontId="2" fillId="5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8" fillId="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6" borderId="1" xfId="0" applyNumberFormat="1" applyFont="1" applyFill="1" applyBorder="1"/>
    <xf numFmtId="9" fontId="2" fillId="6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2" fillId="5" borderId="1" xfId="0" applyNumberFormat="1" applyFont="1" applyFill="1" applyBorder="1"/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left"/>
    </xf>
    <xf numFmtId="0" fontId="9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9"/>
  <sheetViews>
    <sheetView showGridLines="0" tabSelected="1" topLeftCell="A61" zoomScale="80" zoomScaleNormal="80" workbookViewId="0">
      <selection activeCell="D15" sqref="D15"/>
    </sheetView>
  </sheetViews>
  <sheetFormatPr defaultRowHeight="15" x14ac:dyDescent="0.25"/>
  <cols>
    <col min="1" max="1" width="46.7109375" customWidth="1"/>
    <col min="2" max="4" width="16.7109375" customWidth="1"/>
    <col min="5" max="5" width="28.42578125" style="36" customWidth="1"/>
    <col min="6" max="6" width="5.5703125" customWidth="1"/>
    <col min="7" max="7" width="39.42578125" customWidth="1"/>
    <col min="8" max="8" width="21.42578125" customWidth="1"/>
    <col min="10" max="10" width="22.140625" bestFit="1" customWidth="1"/>
    <col min="11" max="11" width="29.42578125" customWidth="1"/>
  </cols>
  <sheetData>
    <row r="1" spans="1:11" x14ac:dyDescent="0.25">
      <c r="A1" s="2"/>
      <c r="B1" s="2"/>
      <c r="C1" s="2"/>
      <c r="D1" s="2"/>
      <c r="G1" s="13" t="s">
        <v>29</v>
      </c>
      <c r="H1" s="13" t="s">
        <v>32</v>
      </c>
      <c r="I1" s="13" t="s">
        <v>30</v>
      </c>
      <c r="J1" s="13" t="s">
        <v>31</v>
      </c>
    </row>
    <row r="2" spans="1:11" ht="15.75" thickBot="1" x14ac:dyDescent="0.3">
      <c r="A2" s="60" t="s">
        <v>41</v>
      </c>
      <c r="B2" s="60"/>
      <c r="C2" s="60"/>
      <c r="D2" s="60"/>
      <c r="G2" s="15" t="s">
        <v>22</v>
      </c>
      <c r="H2" s="19">
        <v>2112</v>
      </c>
      <c r="I2" s="17">
        <v>0</v>
      </c>
      <c r="J2" s="14">
        <v>0</v>
      </c>
    </row>
    <row r="3" spans="1:11" x14ac:dyDescent="0.25">
      <c r="A3" s="1"/>
      <c r="B3" s="2"/>
      <c r="C3" s="2"/>
      <c r="D3" s="2"/>
      <c r="E3" s="46" t="s">
        <v>44</v>
      </c>
      <c r="G3" s="15"/>
      <c r="H3" s="19">
        <v>2826.65</v>
      </c>
      <c r="I3" s="18">
        <v>7.4999999999999997E-2</v>
      </c>
      <c r="J3" s="19">
        <v>158.4</v>
      </c>
    </row>
    <row r="4" spans="1:11" x14ac:dyDescent="0.25">
      <c r="A4" s="61" t="s">
        <v>12</v>
      </c>
      <c r="B4" s="61"/>
      <c r="C4" s="61"/>
      <c r="D4" s="61"/>
      <c r="E4" s="44"/>
      <c r="G4" s="15"/>
      <c r="H4" s="19">
        <v>3751.05</v>
      </c>
      <c r="I4" s="17">
        <v>0.15</v>
      </c>
      <c r="J4" s="19">
        <v>370.4</v>
      </c>
    </row>
    <row r="5" spans="1:11" ht="15.75" thickBot="1" x14ac:dyDescent="0.3">
      <c r="A5" s="61" t="s">
        <v>13</v>
      </c>
      <c r="B5" s="61"/>
      <c r="C5" s="61"/>
      <c r="D5" s="61"/>
      <c r="E5" s="45" t="s">
        <v>45</v>
      </c>
      <c r="G5" s="15"/>
      <c r="H5" s="19">
        <v>4664.68</v>
      </c>
      <c r="I5" s="17">
        <v>0.22500000000000001</v>
      </c>
      <c r="J5" s="19">
        <v>651.73</v>
      </c>
    </row>
    <row r="6" spans="1:11" x14ac:dyDescent="0.25">
      <c r="A6" s="31"/>
      <c r="B6" s="31"/>
      <c r="C6" s="31"/>
      <c r="D6" s="31"/>
      <c r="G6" s="16"/>
      <c r="H6" s="19">
        <v>99999999999</v>
      </c>
      <c r="I6" s="17">
        <v>0.27500000000000002</v>
      </c>
      <c r="J6" s="19">
        <v>884.96</v>
      </c>
    </row>
    <row r="7" spans="1:11" x14ac:dyDescent="0.25">
      <c r="A7" s="62"/>
      <c r="B7" s="63"/>
      <c r="C7" s="35"/>
      <c r="D7" s="2"/>
    </row>
    <row r="8" spans="1:11" x14ac:dyDescent="0.25">
      <c r="A8" s="62" t="s">
        <v>17</v>
      </c>
      <c r="B8" s="64"/>
      <c r="C8" s="11" t="s">
        <v>16</v>
      </c>
      <c r="D8" s="2"/>
      <c r="G8" s="21" t="s">
        <v>33</v>
      </c>
      <c r="H8" s="22"/>
      <c r="I8" s="23"/>
      <c r="J8" s="20">
        <v>189.59</v>
      </c>
    </row>
    <row r="9" spans="1:11" x14ac:dyDescent="0.25">
      <c r="A9" s="32"/>
      <c r="B9" s="33"/>
      <c r="C9" s="2"/>
      <c r="D9" s="2"/>
    </row>
    <row r="10" spans="1:11" ht="45" x14ac:dyDescent="0.25">
      <c r="A10" s="58" t="s">
        <v>40</v>
      </c>
      <c r="B10" s="58"/>
      <c r="C10" s="59"/>
      <c r="D10" s="43">
        <v>4475.5200000000004</v>
      </c>
      <c r="E10" s="37" t="s">
        <v>42</v>
      </c>
    </row>
    <row r="11" spans="1:11" x14ac:dyDescent="0.25">
      <c r="A11" s="53" t="s">
        <v>0</v>
      </c>
      <c r="B11" s="53"/>
      <c r="C11" s="54"/>
      <c r="D11" s="47">
        <v>0.13500000000000001</v>
      </c>
    </row>
    <row r="12" spans="1:11" x14ac:dyDescent="0.25">
      <c r="A12" s="53" t="s">
        <v>4</v>
      </c>
      <c r="B12" s="53"/>
      <c r="C12" s="54"/>
      <c r="D12" s="9">
        <v>452.75</v>
      </c>
    </row>
    <row r="13" spans="1:11" x14ac:dyDescent="0.25">
      <c r="A13" s="53" t="s">
        <v>5</v>
      </c>
      <c r="B13" s="53"/>
      <c r="C13" s="54"/>
      <c r="D13" s="9">
        <v>196.23</v>
      </c>
      <c r="G13" s="32"/>
      <c r="H13" s="34"/>
      <c r="I13" s="34"/>
      <c r="J13" s="34"/>
    </row>
    <row r="14" spans="1:11" ht="21" x14ac:dyDescent="0.35">
      <c r="A14" s="51" t="s">
        <v>37</v>
      </c>
      <c r="B14" s="51"/>
      <c r="C14" s="52"/>
      <c r="D14" s="9">
        <f>1447.77+35</f>
        <v>1482.77</v>
      </c>
      <c r="G14" s="56" t="s">
        <v>39</v>
      </c>
      <c r="H14" s="56"/>
      <c r="I14" s="56"/>
    </row>
    <row r="15" spans="1:11" ht="45" x14ac:dyDescent="0.25">
      <c r="A15" s="1" t="s">
        <v>14</v>
      </c>
      <c r="B15" s="38">
        <v>0</v>
      </c>
      <c r="C15" s="10"/>
      <c r="D15" s="39">
        <f>B15*J8</f>
        <v>0</v>
      </c>
      <c r="G15" s="53" t="s">
        <v>20</v>
      </c>
      <c r="H15" s="53"/>
      <c r="I15" s="54"/>
      <c r="J15" s="43">
        <f>D10</f>
        <v>4475.5200000000004</v>
      </c>
      <c r="K15" s="37" t="s">
        <v>43</v>
      </c>
    </row>
    <row r="16" spans="1:11" x14ac:dyDescent="0.25">
      <c r="A16" s="51" t="s">
        <v>1</v>
      </c>
      <c r="B16" s="51"/>
      <c r="C16" s="52"/>
      <c r="D16" s="3">
        <f>IF((D20)&lt;2112,0,IF((D20)&lt;2826.65,7.5,IF((D20)&lt;3751.05,15,IF((D20)&lt;4664.68,22.5,IF((D20)&gt;4664.69,27.5)))))</f>
        <v>22.5</v>
      </c>
      <c r="G16" s="53" t="s">
        <v>0</v>
      </c>
      <c r="H16" s="53"/>
      <c r="I16" s="54"/>
      <c r="J16" s="48">
        <f>D11</f>
        <v>0.13500000000000001</v>
      </c>
    </row>
    <row r="17" spans="1:10" x14ac:dyDescent="0.25">
      <c r="A17" s="51" t="s">
        <v>2</v>
      </c>
      <c r="B17" s="51"/>
      <c r="C17" s="52"/>
      <c r="D17" s="7">
        <f>IF(D16=0,0,IF(D16=7.5,J3,IF(D16=15,J4,IF(D16=22.5,J5,IF(D16=27.5,J6)))))</f>
        <v>651.73</v>
      </c>
      <c r="G17" s="53" t="s">
        <v>4</v>
      </c>
      <c r="H17" s="53"/>
      <c r="I17" s="54"/>
      <c r="J17" s="28">
        <f>D12</f>
        <v>452.75</v>
      </c>
    </row>
    <row r="18" spans="1:10" x14ac:dyDescent="0.25">
      <c r="A18" s="51" t="s">
        <v>18</v>
      </c>
      <c r="B18" s="51"/>
      <c r="C18" s="52"/>
      <c r="D18" s="7">
        <f>D10-D12-D13</f>
        <v>3826.5400000000004</v>
      </c>
      <c r="G18" s="53" t="s">
        <v>5</v>
      </c>
      <c r="H18" s="53"/>
      <c r="I18" s="54"/>
      <c r="J18" s="28">
        <v>0</v>
      </c>
    </row>
    <row r="19" spans="1:10" x14ac:dyDescent="0.25">
      <c r="A19" s="51" t="s">
        <v>6</v>
      </c>
      <c r="B19" s="51"/>
      <c r="C19" s="52"/>
      <c r="D19" s="5">
        <f>D16%</f>
        <v>0.22500000000000001</v>
      </c>
      <c r="G19" s="1"/>
      <c r="H19" s="27"/>
      <c r="I19" s="24"/>
      <c r="J19" s="25"/>
    </row>
    <row r="20" spans="1:10" x14ac:dyDescent="0.25">
      <c r="A20" s="51" t="s">
        <v>38</v>
      </c>
      <c r="B20" s="51"/>
      <c r="C20" s="52"/>
      <c r="D20" s="7">
        <f>D18-D15</f>
        <v>3826.5400000000004</v>
      </c>
      <c r="G20" s="51"/>
      <c r="H20" s="51"/>
      <c r="I20" s="55"/>
      <c r="J20" s="26"/>
    </row>
    <row r="21" spans="1:10" x14ac:dyDescent="0.25">
      <c r="A21" s="51" t="s">
        <v>7</v>
      </c>
      <c r="B21" s="51"/>
      <c r="C21" s="52"/>
      <c r="D21" s="4">
        <f>D11</f>
        <v>0.13500000000000001</v>
      </c>
    </row>
    <row r="22" spans="1:10" x14ac:dyDescent="0.25">
      <c r="A22" s="51" t="s">
        <v>8</v>
      </c>
      <c r="B22" s="51"/>
      <c r="C22" s="52"/>
      <c r="D22" s="7">
        <f>D20*D19</f>
        <v>860.97150000000011</v>
      </c>
    </row>
    <row r="23" spans="1:10" x14ac:dyDescent="0.25">
      <c r="A23" s="51" t="s">
        <v>9</v>
      </c>
      <c r="B23" s="51"/>
      <c r="C23" s="52"/>
      <c r="D23" s="7">
        <f>((J15-J17-J18)-D22)+D17</f>
        <v>3813.5285000000003</v>
      </c>
    </row>
    <row r="24" spans="1:10" x14ac:dyDescent="0.25">
      <c r="A24" s="51" t="s">
        <v>10</v>
      </c>
      <c r="B24" s="51"/>
      <c r="C24" s="52"/>
      <c r="D24" s="7">
        <f>D23*D21</f>
        <v>514.82634750000011</v>
      </c>
    </row>
    <row r="25" spans="1:10" x14ac:dyDescent="0.25">
      <c r="A25" s="51" t="s">
        <v>11</v>
      </c>
      <c r="B25" s="51"/>
      <c r="C25" s="52"/>
      <c r="D25" s="6">
        <f>D19*D21</f>
        <v>3.0375000000000003E-2</v>
      </c>
    </row>
    <row r="26" spans="1:10" x14ac:dyDescent="0.25">
      <c r="A26" s="1"/>
      <c r="B26" s="2"/>
      <c r="C26" s="2"/>
      <c r="D26" s="2"/>
    </row>
    <row r="27" spans="1:10" x14ac:dyDescent="0.25">
      <c r="A27" s="1" t="s">
        <v>3</v>
      </c>
      <c r="B27" s="49" t="s">
        <v>19</v>
      </c>
      <c r="C27" s="50"/>
      <c r="D27" s="7">
        <f>(D24/(1-D25))</f>
        <v>530.95407760732257</v>
      </c>
    </row>
    <row r="30" spans="1:10" x14ac:dyDescent="0.25">
      <c r="A30" s="12" t="s">
        <v>21</v>
      </c>
      <c r="B30" s="12"/>
    </row>
    <row r="32" spans="1:10" x14ac:dyDescent="0.25">
      <c r="A32" s="53" t="s">
        <v>20</v>
      </c>
      <c r="B32" s="53"/>
      <c r="C32" s="54"/>
      <c r="D32" s="40">
        <f>D10</f>
        <v>4475.5200000000004</v>
      </c>
    </row>
    <row r="33" spans="1:4" x14ac:dyDescent="0.25">
      <c r="A33" s="53" t="s">
        <v>0</v>
      </c>
      <c r="B33" s="53"/>
      <c r="C33" s="54"/>
      <c r="D33" s="41">
        <f>D11</f>
        <v>0.13500000000000001</v>
      </c>
    </row>
    <row r="34" spans="1:4" x14ac:dyDescent="0.25">
      <c r="A34" s="53" t="s">
        <v>4</v>
      </c>
      <c r="B34" s="53"/>
      <c r="C34" s="54"/>
      <c r="D34" s="40">
        <f>D12</f>
        <v>452.75</v>
      </c>
    </row>
    <row r="35" spans="1:4" x14ac:dyDescent="0.25">
      <c r="A35" s="53" t="s">
        <v>5</v>
      </c>
      <c r="B35" s="53"/>
      <c r="C35" s="54"/>
      <c r="D35" s="40">
        <f>(D13)</f>
        <v>196.23</v>
      </c>
    </row>
    <row r="36" spans="1:4" x14ac:dyDescent="0.25">
      <c r="A36" s="51" t="s">
        <v>23</v>
      </c>
      <c r="B36" s="51"/>
      <c r="C36" s="52"/>
      <c r="D36" s="40">
        <f>D27</f>
        <v>530.95407760732257</v>
      </c>
    </row>
    <row r="37" spans="1:4" x14ac:dyDescent="0.25">
      <c r="A37" s="1" t="s">
        <v>14</v>
      </c>
      <c r="B37" s="42">
        <f>B15</f>
        <v>0</v>
      </c>
      <c r="C37" s="10"/>
      <c r="D37" s="7">
        <f>D15</f>
        <v>0</v>
      </c>
    </row>
    <row r="38" spans="1:4" x14ac:dyDescent="0.25">
      <c r="A38" s="51" t="s">
        <v>1</v>
      </c>
      <c r="B38" s="51"/>
      <c r="C38" s="52"/>
      <c r="D38" s="3">
        <f>IF((D42)&lt;H2,0,IF((D42)&lt;H3,7.5,IF((D42)&lt;H4,15,IF((D42)&lt;H5,22.5,IF((D42)&gt;(H5+0.01),27.5)))))</f>
        <v>15</v>
      </c>
    </row>
    <row r="39" spans="1:4" x14ac:dyDescent="0.25">
      <c r="A39" s="51" t="s">
        <v>2</v>
      </c>
      <c r="B39" s="51"/>
      <c r="C39" s="52"/>
      <c r="D39" s="7">
        <f>IF(D38=0,0,IF(D38=7.5,J3,IF(D38=15,J4,IF(D38=22.5,J5,IF(D38=27.5,J6)))))</f>
        <v>370.4</v>
      </c>
    </row>
    <row r="40" spans="1:4" x14ac:dyDescent="0.25">
      <c r="A40" s="51" t="s">
        <v>18</v>
      </c>
      <c r="B40" s="51"/>
      <c r="C40" s="52"/>
      <c r="D40" s="7">
        <f>D32-D34-D35-D36</f>
        <v>3295.5859223926777</v>
      </c>
    </row>
    <row r="41" spans="1:4" x14ac:dyDescent="0.25">
      <c r="A41" s="51" t="s">
        <v>6</v>
      </c>
      <c r="B41" s="51"/>
      <c r="C41" s="52"/>
      <c r="D41" s="5">
        <f>D38%</f>
        <v>0.15</v>
      </c>
    </row>
    <row r="42" spans="1:4" x14ac:dyDescent="0.25">
      <c r="A42" s="51" t="s">
        <v>15</v>
      </c>
      <c r="B42" s="51"/>
      <c r="C42" s="52"/>
      <c r="D42" s="7">
        <f>D40-D37</f>
        <v>3295.5859223926777</v>
      </c>
    </row>
    <row r="43" spans="1:4" x14ac:dyDescent="0.25">
      <c r="A43" s="8"/>
      <c r="B43" s="2"/>
      <c r="C43" s="2"/>
      <c r="D43" s="2"/>
    </row>
    <row r="44" spans="1:4" x14ac:dyDescent="0.25">
      <c r="A44" s="34" t="s">
        <v>24</v>
      </c>
    </row>
    <row r="46" spans="1:4" x14ac:dyDescent="0.25">
      <c r="A46" s="53" t="s">
        <v>20</v>
      </c>
      <c r="B46" s="53"/>
      <c r="C46" s="54"/>
      <c r="D46" s="40">
        <f t="shared" ref="D46:D51" si="0">D10</f>
        <v>4475.5200000000004</v>
      </c>
    </row>
    <row r="47" spans="1:4" x14ac:dyDescent="0.25">
      <c r="A47" s="53" t="s">
        <v>0</v>
      </c>
      <c r="B47" s="53"/>
      <c r="C47" s="54"/>
      <c r="D47" s="41">
        <f t="shared" si="0"/>
        <v>0.13500000000000001</v>
      </c>
    </row>
    <row r="48" spans="1:4" x14ac:dyDescent="0.25">
      <c r="A48" s="53" t="s">
        <v>4</v>
      </c>
      <c r="B48" s="53"/>
      <c r="C48" s="54"/>
      <c r="D48" s="40">
        <f t="shared" si="0"/>
        <v>452.75</v>
      </c>
    </row>
    <row r="49" spans="1:4" x14ac:dyDescent="0.25">
      <c r="A49" s="53" t="s">
        <v>5</v>
      </c>
      <c r="B49" s="53"/>
      <c r="C49" s="54"/>
      <c r="D49" s="40">
        <f t="shared" si="0"/>
        <v>196.23</v>
      </c>
    </row>
    <row r="50" spans="1:4" x14ac:dyDescent="0.25">
      <c r="A50" s="51" t="s">
        <v>37</v>
      </c>
      <c r="B50" s="51"/>
      <c r="C50" s="52"/>
      <c r="D50" s="40">
        <f t="shared" si="0"/>
        <v>1482.77</v>
      </c>
    </row>
    <row r="51" spans="1:4" x14ac:dyDescent="0.25">
      <c r="A51" s="1" t="s">
        <v>14</v>
      </c>
      <c r="B51" s="42">
        <f>B15</f>
        <v>0</v>
      </c>
      <c r="C51" s="10"/>
      <c r="D51" s="7">
        <f t="shared" si="0"/>
        <v>0</v>
      </c>
    </row>
    <row r="52" spans="1:4" x14ac:dyDescent="0.25">
      <c r="A52" s="51" t="s">
        <v>1</v>
      </c>
      <c r="B52" s="51"/>
      <c r="C52" s="52"/>
      <c r="D52" s="3">
        <f>D38</f>
        <v>15</v>
      </c>
    </row>
    <row r="53" spans="1:4" x14ac:dyDescent="0.25">
      <c r="A53" s="51" t="s">
        <v>2</v>
      </c>
      <c r="B53" s="51"/>
      <c r="C53" s="52"/>
      <c r="D53" s="7">
        <f>IF(D52=0,0,IF(D52=7.5,J3,IF(D52=15,J4,IF(D52=22.5,J5,IF(D52=27.5,J6)))))</f>
        <v>370.4</v>
      </c>
    </row>
    <row r="54" spans="1:4" x14ac:dyDescent="0.25">
      <c r="A54" s="51" t="s">
        <v>18</v>
      </c>
      <c r="B54" s="51"/>
      <c r="C54" s="52"/>
      <c r="D54" s="7">
        <f>D46-D48-D49</f>
        <v>3826.5400000000004</v>
      </c>
    </row>
    <row r="55" spans="1:4" x14ac:dyDescent="0.25">
      <c r="A55" s="51" t="s">
        <v>6</v>
      </c>
      <c r="B55" s="51"/>
      <c r="C55" s="52"/>
      <c r="D55" s="5">
        <f>D52%</f>
        <v>0.15</v>
      </c>
    </row>
    <row r="56" spans="1:4" x14ac:dyDescent="0.25">
      <c r="A56" s="51" t="s">
        <v>15</v>
      </c>
      <c r="B56" s="51"/>
      <c r="C56" s="52"/>
      <c r="D56" s="7">
        <f>D54-D51</f>
        <v>3826.5400000000004</v>
      </c>
    </row>
    <row r="57" spans="1:4" x14ac:dyDescent="0.25">
      <c r="A57" s="51" t="s">
        <v>7</v>
      </c>
      <c r="B57" s="51"/>
      <c r="C57" s="52"/>
      <c r="D57" s="4">
        <f>D47</f>
        <v>0.13500000000000001</v>
      </c>
    </row>
    <row r="58" spans="1:4" x14ac:dyDescent="0.25">
      <c r="A58" s="51" t="s">
        <v>8</v>
      </c>
      <c r="B58" s="51"/>
      <c r="C58" s="52"/>
      <c r="D58" s="7">
        <f>D56*D55</f>
        <v>573.98099999999999</v>
      </c>
    </row>
    <row r="59" spans="1:4" x14ac:dyDescent="0.25">
      <c r="A59" s="51" t="s">
        <v>9</v>
      </c>
      <c r="B59" s="51"/>
      <c r="C59" s="52"/>
      <c r="D59" s="7">
        <f>((J15-J17-J18)-D58)+D53</f>
        <v>3819.1890000000008</v>
      </c>
    </row>
    <row r="60" spans="1:4" x14ac:dyDescent="0.25">
      <c r="A60" s="51" t="s">
        <v>10</v>
      </c>
      <c r="B60" s="51"/>
      <c r="C60" s="52"/>
      <c r="D60" s="7">
        <f>D59*D57</f>
        <v>515.5905150000001</v>
      </c>
    </row>
    <row r="61" spans="1:4" x14ac:dyDescent="0.25">
      <c r="A61" s="51" t="s">
        <v>11</v>
      </c>
      <c r="B61" s="51"/>
      <c r="C61" s="52"/>
      <c r="D61" s="6">
        <f>D55*D57</f>
        <v>2.0250000000000001E-2</v>
      </c>
    </row>
    <row r="62" spans="1:4" x14ac:dyDescent="0.25">
      <c r="A62" s="1"/>
      <c r="B62" s="2"/>
      <c r="C62" s="2"/>
      <c r="D62" s="2"/>
    </row>
    <row r="63" spans="1:4" x14ac:dyDescent="0.25">
      <c r="A63" s="1" t="s">
        <v>3</v>
      </c>
      <c r="B63" s="49" t="s">
        <v>19</v>
      </c>
      <c r="C63" s="50"/>
      <c r="D63" s="7">
        <f>(D60/(1-D61))</f>
        <v>526.24701709619808</v>
      </c>
    </row>
    <row r="65" spans="1:4" x14ac:dyDescent="0.25">
      <c r="A65" t="s">
        <v>25</v>
      </c>
    </row>
    <row r="67" spans="1:4" x14ac:dyDescent="0.25">
      <c r="A67" s="12" t="s">
        <v>21</v>
      </c>
      <c r="B67" s="12"/>
    </row>
    <row r="69" spans="1:4" x14ac:dyDescent="0.25">
      <c r="A69" s="53" t="s">
        <v>20</v>
      </c>
      <c r="B69" s="53"/>
      <c r="C69" s="54"/>
      <c r="D69" s="40">
        <f>D10</f>
        <v>4475.5200000000004</v>
      </c>
    </row>
    <row r="70" spans="1:4" x14ac:dyDescent="0.25">
      <c r="A70" s="53" t="s">
        <v>0</v>
      </c>
      <c r="B70" s="53"/>
      <c r="C70" s="54"/>
      <c r="D70" s="41">
        <f>D11</f>
        <v>0.13500000000000001</v>
      </c>
    </row>
    <row r="71" spans="1:4" x14ac:dyDescent="0.25">
      <c r="A71" s="53" t="s">
        <v>4</v>
      </c>
      <c r="B71" s="53"/>
      <c r="C71" s="54"/>
      <c r="D71" s="40">
        <f>D12</f>
        <v>452.75</v>
      </c>
    </row>
    <row r="72" spans="1:4" x14ac:dyDescent="0.25">
      <c r="A72" s="53" t="s">
        <v>5</v>
      </c>
      <c r="B72" s="53"/>
      <c r="C72" s="54"/>
      <c r="D72" s="40">
        <f>D13</f>
        <v>196.23</v>
      </c>
    </row>
    <row r="73" spans="1:4" x14ac:dyDescent="0.25">
      <c r="A73" s="29" t="s">
        <v>26</v>
      </c>
      <c r="B73" s="29"/>
      <c r="C73" s="30"/>
      <c r="D73" s="40">
        <f>D14</f>
        <v>1482.77</v>
      </c>
    </row>
    <row r="74" spans="1:4" x14ac:dyDescent="0.25">
      <c r="A74" s="51" t="s">
        <v>23</v>
      </c>
      <c r="B74" s="51"/>
      <c r="C74" s="52"/>
      <c r="D74" s="40">
        <f>D63</f>
        <v>526.24701709619808</v>
      </c>
    </row>
    <row r="75" spans="1:4" x14ac:dyDescent="0.25">
      <c r="A75" s="1" t="s">
        <v>14</v>
      </c>
      <c r="B75" s="42">
        <f>B15</f>
        <v>0</v>
      </c>
      <c r="C75" s="10"/>
      <c r="D75" s="7">
        <f>D15</f>
        <v>0</v>
      </c>
    </row>
    <row r="76" spans="1:4" x14ac:dyDescent="0.25">
      <c r="A76" s="51" t="s">
        <v>1</v>
      </c>
      <c r="B76" s="51"/>
      <c r="C76" s="52"/>
      <c r="D76" s="3">
        <f>IF((D80)&lt;H2,0,IF((D80)&lt;H3,7.5,IF((D80)&lt;H4,15,IF((D80)&lt;H5,22.5,IF((D80)&gt;(H5+0.01),27.5)))))</f>
        <v>0</v>
      </c>
    </row>
    <row r="77" spans="1:4" x14ac:dyDescent="0.25">
      <c r="A77" s="51" t="s">
        <v>2</v>
      </c>
      <c r="B77" s="51"/>
      <c r="C77" s="52"/>
      <c r="D77" s="7">
        <f>IF(D76=0,0,IF(D76=7.5,J3,IF(D76=15,J4,IF(D76=22.5,J5,IF(D76=27.5,J6)))))</f>
        <v>0</v>
      </c>
    </row>
    <row r="78" spans="1:4" x14ac:dyDescent="0.25">
      <c r="A78" s="51" t="s">
        <v>18</v>
      </c>
      <c r="B78" s="51"/>
      <c r="C78" s="52"/>
      <c r="D78" s="7">
        <f>D69-D71-D72-D73-D74</f>
        <v>1817.5229829038024</v>
      </c>
    </row>
    <row r="79" spans="1:4" x14ac:dyDescent="0.25">
      <c r="A79" s="51" t="s">
        <v>6</v>
      </c>
      <c r="B79" s="51"/>
      <c r="C79" s="52"/>
      <c r="D79" s="5">
        <f>D76%</f>
        <v>0</v>
      </c>
    </row>
    <row r="80" spans="1:4" x14ac:dyDescent="0.25">
      <c r="A80" s="51" t="s">
        <v>15</v>
      </c>
      <c r="B80" s="51"/>
      <c r="C80" s="52"/>
      <c r="D80" s="7">
        <f>D78-D75</f>
        <v>1817.5229829038024</v>
      </c>
    </row>
    <row r="82" spans="1:4" x14ac:dyDescent="0.25">
      <c r="A82" s="1" t="s">
        <v>27</v>
      </c>
      <c r="B82" s="49" t="s">
        <v>28</v>
      </c>
      <c r="C82" s="50"/>
      <c r="D82" s="7">
        <f>(D80*D79) - D77</f>
        <v>0</v>
      </c>
    </row>
    <row r="84" spans="1:4" x14ac:dyDescent="0.25">
      <c r="A84" s="12" t="s">
        <v>34</v>
      </c>
    </row>
    <row r="86" spans="1:4" x14ac:dyDescent="0.25">
      <c r="A86" s="51" t="s">
        <v>9</v>
      </c>
      <c r="B86" s="51"/>
      <c r="C86" s="52"/>
      <c r="D86" s="7">
        <f>D59</f>
        <v>3819.1890000000008</v>
      </c>
    </row>
    <row r="87" spans="1:4" x14ac:dyDescent="0.25">
      <c r="A87" s="1" t="s">
        <v>3</v>
      </c>
      <c r="B87" s="49" t="s">
        <v>35</v>
      </c>
      <c r="C87" s="50"/>
      <c r="D87" s="7">
        <f>(D86/(1-D61))</f>
        <v>3898.1260525644307</v>
      </c>
    </row>
    <row r="89" spans="1:4" ht="21" x14ac:dyDescent="0.35">
      <c r="A89" s="57" t="s">
        <v>36</v>
      </c>
      <c r="B89" s="57"/>
      <c r="C89" s="57"/>
      <c r="D89" s="7">
        <f>(D87*D11)</f>
        <v>526.24701709619819</v>
      </c>
    </row>
  </sheetData>
  <mergeCells count="67">
    <mergeCell ref="A89:C89"/>
    <mergeCell ref="A10:C10"/>
    <mergeCell ref="A2:D2"/>
    <mergeCell ref="A4:D4"/>
    <mergeCell ref="A5:D5"/>
    <mergeCell ref="A7:B7"/>
    <mergeCell ref="A8:B8"/>
    <mergeCell ref="A20:C20"/>
    <mergeCell ref="A38:C38"/>
    <mergeCell ref="A21:C21"/>
    <mergeCell ref="A22:C22"/>
    <mergeCell ref="A23:C23"/>
    <mergeCell ref="A24:C24"/>
    <mergeCell ref="A25:C25"/>
    <mergeCell ref="B27:C27"/>
    <mergeCell ref="A32:C32"/>
    <mergeCell ref="G20:I20"/>
    <mergeCell ref="A11:C11"/>
    <mergeCell ref="A12:C12"/>
    <mergeCell ref="A13:C13"/>
    <mergeCell ref="A14:C14"/>
    <mergeCell ref="G15:I15"/>
    <mergeCell ref="A16:C16"/>
    <mergeCell ref="G16:I16"/>
    <mergeCell ref="A17:C17"/>
    <mergeCell ref="G17:I17"/>
    <mergeCell ref="A18:C18"/>
    <mergeCell ref="G18:I18"/>
    <mergeCell ref="A19:C19"/>
    <mergeCell ref="G14:I14"/>
    <mergeCell ref="A33:C33"/>
    <mergeCell ref="A34:C34"/>
    <mergeCell ref="A35:C35"/>
    <mergeCell ref="A36:C36"/>
    <mergeCell ref="A54:C54"/>
    <mergeCell ref="A39:C39"/>
    <mergeCell ref="A40:C40"/>
    <mergeCell ref="A41:C41"/>
    <mergeCell ref="A42:C42"/>
    <mergeCell ref="A46:C46"/>
    <mergeCell ref="A47:C47"/>
    <mergeCell ref="A48:C48"/>
    <mergeCell ref="A49:C49"/>
    <mergeCell ref="A50:C50"/>
    <mergeCell ref="A52:C52"/>
    <mergeCell ref="A53:C53"/>
    <mergeCell ref="A72:C72"/>
    <mergeCell ref="A55:C55"/>
    <mergeCell ref="A56:C56"/>
    <mergeCell ref="A57:C57"/>
    <mergeCell ref="A58:C58"/>
    <mergeCell ref="A59:C59"/>
    <mergeCell ref="A60:C60"/>
    <mergeCell ref="A61:C61"/>
    <mergeCell ref="B63:C63"/>
    <mergeCell ref="A69:C69"/>
    <mergeCell ref="A70:C70"/>
    <mergeCell ref="A71:C71"/>
    <mergeCell ref="B82:C82"/>
    <mergeCell ref="A86:C86"/>
    <mergeCell ref="B87:C87"/>
    <mergeCell ref="A74:C74"/>
    <mergeCell ref="A76:C76"/>
    <mergeCell ref="A77:C77"/>
    <mergeCell ref="A78:C78"/>
    <mergeCell ref="A79:C79"/>
    <mergeCell ref="A80:C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Pensão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Vanderlei Joaquin Rocha</dc:creator>
  <cp:lastModifiedBy>Vanderlei Joaquim Rocha</cp:lastModifiedBy>
  <cp:lastPrinted>2013-09-04T18:12:54Z</cp:lastPrinted>
  <dcterms:created xsi:type="dcterms:W3CDTF">2013-09-04T16:55:04Z</dcterms:created>
  <dcterms:modified xsi:type="dcterms:W3CDTF">2023-05-11T14:22:35Z</dcterms:modified>
</cp:coreProperties>
</file>